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/>
  <mc:AlternateContent xmlns:mc="http://schemas.openxmlformats.org/markup-compatibility/2006">
    <mc:Choice Requires="x15">
      <x15ac:absPath xmlns:x15ac="http://schemas.microsoft.com/office/spreadsheetml/2010/11/ac" url="https://ftsa-my.sharepoint.com/personal/rosetta_campilongo_ftsa_it/Documents/SITO/PAGINA ANZIANI/"/>
    </mc:Choice>
  </mc:AlternateContent>
  <xr:revisionPtr revIDLastSave="3" documentId="8_{D56427FA-6EB8-4D30-9558-F0D631CD857F}" xr6:coauthVersionLast="47" xr6:coauthVersionMax="47" xr10:uidLastSave="{89346AFB-1954-4135-A994-ABF65E486AB8}"/>
  <bookViews>
    <workbookView xWindow="-108" yWindow="-108" windowWidth="23256" windowHeight="12456" tabRatio="673" xr2:uid="{BF40C139-A7E0-441D-8825-557ABC2F0B92}"/>
  </bookViews>
  <sheets>
    <sheet name="Modello_valutazione_res" sheetId="7" r:id="rId1"/>
    <sheet name="Parametri_res" sheetId="1" r:id="rId2"/>
  </sheets>
  <definedNames>
    <definedName name="altro_comp">Parametri_res!$B$24</definedName>
    <definedName name="Altro_compon">Parametri_res!#REF!</definedName>
    <definedName name="det_affitto">Parametri_res!$C$33</definedName>
    <definedName name="fran_imm">Parametri_res!$C$27</definedName>
    <definedName name="fran_mob">Parametri_res!$C$28</definedName>
    <definedName name="ISEE">#REF!</definedName>
    <definedName name="ISEEinf">#REF!</definedName>
    <definedName name="ISEEinf_d_s">Parametri_res!#REF!</definedName>
    <definedName name="ISEEinf_res">Parametri_res!$B$4</definedName>
    <definedName name="ISEEsup">#REF!</definedName>
    <definedName name="ISEEsup_d_s">Parametri_res!#REF!</definedName>
    <definedName name="ISEEsup_res">Parametri_res!$C$3</definedName>
    <definedName name="k">#REF!</definedName>
    <definedName name="NON_AUTO">Parametri_res!$B$25</definedName>
    <definedName name="Perc_max">Parametri_res!$B$13</definedName>
    <definedName name="Perc_min">Parametri_res!$B$12</definedName>
    <definedName name="quota_garantita">Parametri_res!$B$2</definedName>
    <definedName name="rendita">Parametri_res!$C$30</definedName>
    <definedName name="retta">Parametri_res!$B$14</definedName>
    <definedName name="s">#REF!</definedName>
    <definedName name="salva">Parametri_res!$B$20</definedName>
    <definedName name="T_max_dom">Parametri_res!#REF!</definedName>
    <definedName name="T_min_dom">Parametri_res!#REF!</definedName>
    <definedName name="Tmax">#REF!</definedName>
    <definedName name="Tmin">#REF!</definedName>
    <definedName name="val_pat">Parametri_res!$C$29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7" l="1"/>
  <c r="F11" i="7"/>
  <c r="B38" i="1"/>
  <c r="F12" i="7"/>
  <c r="K11" i="7"/>
  <c r="B25" i="1"/>
  <c r="F15" i="7"/>
  <c r="F16" i="7"/>
  <c r="K5" i="7" s="1"/>
  <c r="C1" i="1"/>
  <c r="B2" i="1"/>
  <c r="C18" i="1"/>
  <c r="D18" i="1"/>
  <c r="C25" i="1"/>
  <c r="B15" i="1"/>
  <c r="B16" i="1"/>
  <c r="C3" i="1"/>
  <c r="F13" i="7"/>
  <c r="K4" i="7" l="1"/>
  <c r="K6" i="7"/>
  <c r="K13" i="7" s="1"/>
  <c r="F17" i="7"/>
</calcChain>
</file>

<file path=xl/sharedStrings.xml><?xml version="1.0" encoding="utf-8"?>
<sst xmlns="http://schemas.openxmlformats.org/spreadsheetml/2006/main" count="41" uniqueCount="39">
  <si>
    <t>Percentuale minima di contribuzione</t>
    <phoneticPr fontId="3" type="noConversion"/>
  </si>
  <si>
    <t>Soglia ISEE superiore</t>
    <phoneticPr fontId="3" type="noConversion"/>
  </si>
  <si>
    <t>Soglia ISEE inferiore</t>
    <phoneticPr fontId="3" type="noConversion"/>
  </si>
  <si>
    <t>Retta minima</t>
    <phoneticPr fontId="3" type="noConversion"/>
  </si>
  <si>
    <t>Retta massima</t>
    <phoneticPr fontId="3" type="noConversion"/>
  </si>
  <si>
    <t>Trattamento minimo INPS ( mese - anno )</t>
    <phoneticPr fontId="3" type="noConversion"/>
  </si>
  <si>
    <t>Quota garantita ospite</t>
    <phoneticPr fontId="3" type="noConversion"/>
  </si>
  <si>
    <t>Retta giornaliera</t>
    <phoneticPr fontId="3" type="noConversion"/>
  </si>
  <si>
    <t>Soglia</t>
    <phoneticPr fontId="3" type="noConversion"/>
  </si>
  <si>
    <t>Totale risorse per il pagamento</t>
    <phoneticPr fontId="3" type="noConversion"/>
  </si>
  <si>
    <t>Giorni ricovero</t>
    <phoneticPr fontId="3" type="noConversion"/>
  </si>
  <si>
    <t>Costo annuo ricovero</t>
    <phoneticPr fontId="3" type="noConversion"/>
  </si>
  <si>
    <t>ISEE</t>
    <phoneticPr fontId="3" type="noConversion"/>
  </si>
  <si>
    <t>Perc_max</t>
    <phoneticPr fontId="3" type="noConversion"/>
  </si>
  <si>
    <t>Scala di equivalenza con una maggiorazione di 0,5</t>
    <phoneticPr fontId="3" type="noConversion"/>
  </si>
  <si>
    <t>Handicap</t>
    <phoneticPr fontId="3" type="noConversion"/>
  </si>
  <si>
    <t>UTENTE</t>
    <phoneticPr fontId="3" type="noConversion"/>
  </si>
  <si>
    <t>Salvaguardia</t>
  </si>
  <si>
    <t>ISE</t>
  </si>
  <si>
    <t>%</t>
  </si>
  <si>
    <t>Detrazione</t>
  </si>
  <si>
    <t>Tasse nette</t>
  </si>
  <si>
    <t>SCADENZA ISEE</t>
  </si>
  <si>
    <t>domanda agevolazione</t>
  </si>
  <si>
    <t>ISEE ordinario</t>
  </si>
  <si>
    <t>Ulteriori emulumenti non inclusi</t>
  </si>
  <si>
    <t>Reddito complessivo ai fini IRPEF (Quadro FC8 Sez. II DSU)</t>
  </si>
  <si>
    <t>Quota garantita (mai inferiore a 1/6  pensione minima INPS )</t>
  </si>
  <si>
    <t>Tasse lorde</t>
  </si>
  <si>
    <t>Retta giornaliera a carico dell'ospite</t>
  </si>
  <si>
    <t>Costo annuo a carico dell'utente</t>
  </si>
  <si>
    <t>Quota a carico FTSA</t>
  </si>
  <si>
    <t>Isee del solo utente</t>
  </si>
  <si>
    <t>Percentuale di incidenza componente aggiuntiva</t>
  </si>
  <si>
    <t>Quota retta di competenza componente aggiuntiva</t>
  </si>
  <si>
    <t>Recupero detrazione canone locazione presente in DSU e non più in essere</t>
  </si>
  <si>
    <t>retta a carico con € aggiunto</t>
  </si>
  <si>
    <t>Retta 1 = 61,30</t>
  </si>
  <si>
    <t>Retta 2 = 57,50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</si>
</sst>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&quot;€&quot;* #,##0.00_-;\-&quot;€&quot;* #,##0.00_-;_-&quot;€&quot;* &quot;-&quot;??_-;_-@_-"/>
    <numFmt numFmtId="166" formatCode="&quot;€&quot;#,##0.00"/>
    <numFmt numFmtId="167" formatCode="&quot;€&quot;#,##0.00;[Red]&quot;€&quot;#,##0.00"/>
    <numFmt numFmtId="168" formatCode="_-[$€-410]\ * #,##0.00_-;\-[$€-410]\ * #,##0.00_-;_-[$€-410]\ * &quot;-&quot;??_-;_-@_-"/>
  </numFmts>
  <fonts count="9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Helvetica Neue"/>
    </font>
    <font>
      <b/>
      <sz val="14"/>
      <name val="Verdana"/>
      <family val="2"/>
    </font>
    <font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Protection="1">
      <protection hidden="1"/>
    </xf>
    <xf numFmtId="2" fontId="4" fillId="2" borderId="0" xfId="0" applyNumberFormat="1" applyFont="1" applyFill="1" applyProtection="1">
      <protection hidden="1"/>
    </xf>
    <xf numFmtId="2" fontId="4" fillId="3" borderId="0" xfId="0" applyNumberFormat="1" applyFont="1" applyFill="1" applyProtection="1">
      <protection locked="0" hidden="1"/>
    </xf>
    <xf numFmtId="0" fontId="4" fillId="3" borderId="0" xfId="0" applyFont="1" applyFill="1" applyProtection="1">
      <protection locked="0" hidden="1"/>
    </xf>
    <xf numFmtId="2" fontId="4" fillId="0" borderId="0" xfId="0" applyNumberFormat="1" applyFont="1" applyProtection="1">
      <protection hidden="1"/>
    </xf>
    <xf numFmtId="10" fontId="4" fillId="3" borderId="0" xfId="0" applyNumberFormat="1" applyFont="1" applyFill="1" applyProtection="1">
      <protection locked="0" hidden="1"/>
    </xf>
    <xf numFmtId="166" fontId="4" fillId="2" borderId="0" xfId="0" applyNumberFormat="1" applyFont="1" applyFill="1" applyProtection="1">
      <protection hidden="1"/>
    </xf>
    <xf numFmtId="0" fontId="4" fillId="0" borderId="0" xfId="0" applyFont="1" applyProtection="1">
      <protection locked="0" hidden="1"/>
    </xf>
    <xf numFmtId="0" fontId="4" fillId="3" borderId="1" xfId="0" applyFont="1" applyFill="1" applyBorder="1" applyAlignment="1" applyProtection="1">
      <alignment vertical="center"/>
      <protection locked="0" hidden="1"/>
    </xf>
    <xf numFmtId="0" fontId="0" fillId="3" borderId="2" xfId="0" applyFill="1" applyBorder="1" applyAlignment="1" applyProtection="1">
      <alignment vertical="center"/>
      <protection locked="0" hidden="1"/>
    </xf>
    <xf numFmtId="0" fontId="0" fillId="3" borderId="3" xfId="0" applyFill="1" applyBorder="1" applyAlignment="1" applyProtection="1">
      <alignment vertical="center"/>
      <protection locked="0" hidden="1"/>
    </xf>
    <xf numFmtId="0" fontId="0" fillId="3" borderId="4" xfId="0" applyFill="1" applyBorder="1" applyAlignment="1" applyProtection="1">
      <alignment vertical="center"/>
      <protection locked="0" hidden="1"/>
    </xf>
    <xf numFmtId="0" fontId="0" fillId="3" borderId="5" xfId="0" applyFill="1" applyBorder="1" applyAlignment="1" applyProtection="1">
      <alignment vertical="center"/>
      <protection locked="0" hidden="1"/>
    </xf>
    <xf numFmtId="0" fontId="4" fillId="0" borderId="0" xfId="0" applyFont="1" applyProtection="1">
      <protection locked="0"/>
    </xf>
    <xf numFmtId="2" fontId="4" fillId="2" borderId="0" xfId="0" applyNumberFormat="1" applyFont="1" applyFill="1" applyProtection="1">
      <protection locked="0"/>
    </xf>
    <xf numFmtId="0" fontId="4" fillId="3" borderId="6" xfId="0" applyFont="1" applyFill="1" applyBorder="1" applyAlignment="1" applyProtection="1">
      <alignment vertical="center"/>
      <protection locked="0" hidden="1"/>
    </xf>
    <xf numFmtId="9" fontId="4" fillId="3" borderId="0" xfId="2" applyFont="1" applyFill="1" applyProtection="1">
      <protection hidden="1"/>
    </xf>
    <xf numFmtId="0" fontId="4" fillId="3" borderId="0" xfId="0" applyFont="1" applyFill="1" applyProtection="1">
      <protection locked="0"/>
    </xf>
    <xf numFmtId="168" fontId="4" fillId="3" borderId="0" xfId="0" applyNumberFormat="1" applyFont="1" applyFill="1" applyProtection="1">
      <protection locked="0"/>
    </xf>
    <xf numFmtId="165" fontId="4" fillId="4" borderId="0" xfId="0" applyNumberFormat="1" applyFont="1" applyFill="1" applyProtection="1">
      <protection hidden="1"/>
    </xf>
    <xf numFmtId="43" fontId="4" fillId="0" borderId="0" xfId="0" applyNumberFormat="1" applyFont="1" applyProtection="1">
      <protection hidden="1"/>
    </xf>
    <xf numFmtId="9" fontId="6" fillId="0" borderId="0" xfId="2" applyFont="1"/>
    <xf numFmtId="165" fontId="4" fillId="3" borderId="0" xfId="3" applyFont="1" applyFill="1" applyProtection="1">
      <protection hidden="1"/>
    </xf>
    <xf numFmtId="0" fontId="7" fillId="0" borderId="0" xfId="0" applyFont="1" applyProtection="1">
      <protection hidden="1"/>
    </xf>
    <xf numFmtId="0" fontId="4" fillId="0" borderId="0" xfId="0" applyFont="1" applyAlignment="1" applyProtection="1">
      <alignment wrapText="1"/>
      <protection hidden="1"/>
    </xf>
    <xf numFmtId="164" fontId="4" fillId="0" borderId="0" xfId="0" applyNumberFormat="1" applyFont="1" applyProtection="1">
      <protection hidden="1"/>
    </xf>
    <xf numFmtId="1" fontId="4" fillId="3" borderId="0" xfId="0" applyNumberFormat="1" applyFont="1" applyFill="1" applyProtection="1">
      <protection locked="0" hidden="1"/>
    </xf>
    <xf numFmtId="164" fontId="4" fillId="3" borderId="0" xfId="0" applyNumberFormat="1" applyFont="1" applyFill="1" applyProtection="1">
      <protection locked="0" hidden="1"/>
    </xf>
    <xf numFmtId="164" fontId="4" fillId="2" borderId="0" xfId="0" applyNumberFormat="1" applyFont="1" applyFill="1" applyProtection="1">
      <protection hidden="1"/>
    </xf>
    <xf numFmtId="164" fontId="4" fillId="4" borderId="0" xfId="0" applyNumberFormat="1" applyFont="1" applyFill="1" applyProtection="1">
      <protection locked="0" hidden="1"/>
    </xf>
    <xf numFmtId="10" fontId="4" fillId="0" borderId="0" xfId="0" applyNumberFormat="1" applyFont="1" applyProtection="1">
      <protection hidden="1"/>
    </xf>
    <xf numFmtId="164" fontId="4" fillId="5" borderId="0" xfId="1" applyNumberFormat="1" applyFont="1" applyFill="1" applyProtection="1">
      <protection locked="0" hidden="1"/>
    </xf>
    <xf numFmtId="167" fontId="4" fillId="0" borderId="0" xfId="0" applyNumberFormat="1" applyFont="1" applyProtection="1">
      <protection hidden="1"/>
    </xf>
    <xf numFmtId="167" fontId="5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4" fontId="0" fillId="0" borderId="0" xfId="0" applyNumberFormat="1"/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4" fontId="4" fillId="3" borderId="7" xfId="0" applyNumberFormat="1" applyFont="1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4" fontId="0" fillId="3" borderId="6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wrapText="1"/>
      <protection hidden="1"/>
    </xf>
    <xf numFmtId="0" fontId="0" fillId="0" borderId="0" xfId="0"/>
    <xf numFmtId="0" fontId="5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4" fillId="0" borderId="10" xfId="0" applyFont="1" applyBorder="1" applyAlignment="1" applyProtection="1">
      <alignment horizontal="left" wrapText="1"/>
      <protection hidden="1"/>
    </xf>
    <xf numFmtId="0" fontId="0" fillId="0" borderId="0" xfId="0" applyAlignment="1">
      <alignment wrapText="1"/>
    </xf>
    <xf numFmtId="10" fontId="4" fillId="6" borderId="0" xfId="0" applyNumberFormat="1" applyFont="1" applyFill="1" applyProtection="1">
      <protection hidden="1"/>
    </xf>
    <xf numFmtId="10" fontId="0" fillId="6" borderId="0" xfId="0" applyNumberFormat="1" applyFill="1"/>
    <xf numFmtId="164" fontId="4" fillId="6" borderId="0" xfId="0" applyNumberFormat="1" applyFont="1" applyFill="1" applyProtection="1">
      <protection hidden="1"/>
    </xf>
    <xf numFmtId="0" fontId="2" fillId="6" borderId="0" xfId="0" applyFont="1" applyFill="1"/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Parametri_res!B18" lockText="1" noThreeD="1"/>
</file>

<file path=xl/ctrlProps/ctrlProp2.xml><?xml version="1.0" encoding="utf-8"?>
<formControlPr xmlns="http://schemas.microsoft.com/office/spreadsheetml/2009/9/main" objectType="Drop" dropLines="62" dropStyle="combo" dx="26" fmlaLink="Parametri_res!$A$25" fmlaRange="Parametri_res!$A$22:$B$23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4</xdr:row>
          <xdr:rowOff>68580</xdr:rowOff>
        </xdr:from>
        <xdr:to>
          <xdr:col>5</xdr:col>
          <xdr:colOff>716280</xdr:colOff>
          <xdr:row>4</xdr:row>
          <xdr:rowOff>289560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14</xdr:row>
          <xdr:rowOff>68580</xdr:rowOff>
        </xdr:from>
        <xdr:to>
          <xdr:col>4</xdr:col>
          <xdr:colOff>396240</xdr:colOff>
          <xdr:row>14</xdr:row>
          <xdr:rowOff>304800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D6801-502A-42E2-905D-A7D9F835C46D}">
  <dimension ref="A1:L17"/>
  <sheetViews>
    <sheetView tabSelected="1" view="pageLayout" zoomScaleNormal="100" zoomScaleSheetLayoutView="100" workbookViewId="0">
      <selection activeCell="C2" sqref="C2"/>
    </sheetView>
  </sheetViews>
  <sheetFormatPr defaultColWidth="10.7265625" defaultRowHeight="16.2"/>
  <cols>
    <col min="1" max="1" width="14.6328125" style="2" customWidth="1"/>
    <col min="2" max="4" width="10.7265625" style="2" customWidth="1"/>
    <col min="5" max="5" width="16.36328125" style="2" customWidth="1"/>
    <col min="6" max="6" width="15.90625" style="2" customWidth="1"/>
    <col min="7" max="7" width="10.7265625" style="2" customWidth="1"/>
    <col min="8" max="8" width="13.08984375" style="2" bestFit="1" customWidth="1"/>
    <col min="9" max="9" width="11.6328125" style="2" bestFit="1" customWidth="1"/>
    <col min="10" max="10" width="13.90625" style="2" customWidth="1"/>
    <col min="11" max="11" width="14" style="2" bestFit="1" customWidth="1"/>
    <col min="12" max="16384" width="10.7265625" style="2"/>
  </cols>
  <sheetData>
    <row r="1" spans="1:12" ht="27" customHeight="1">
      <c r="A1" s="38" t="s">
        <v>16</v>
      </c>
      <c r="B1" s="39"/>
      <c r="C1" s="10"/>
      <c r="D1" s="11"/>
      <c r="E1" s="11"/>
      <c r="F1" s="12"/>
      <c r="G1" s="25">
        <v>2024</v>
      </c>
    </row>
    <row r="2" spans="1:12" ht="27" customHeight="1">
      <c r="A2" s="40"/>
      <c r="B2" s="41"/>
      <c r="C2" s="17"/>
      <c r="D2" s="13"/>
      <c r="E2" s="13"/>
      <c r="F2" s="14"/>
      <c r="H2" s="23"/>
    </row>
    <row r="3" spans="1:12" ht="27" customHeight="1">
      <c r="A3" s="42" t="s">
        <v>22</v>
      </c>
      <c r="B3" s="43"/>
      <c r="C3" s="45">
        <v>44195</v>
      </c>
      <c r="D3" s="46"/>
      <c r="E3" s="46"/>
      <c r="F3" s="43"/>
      <c r="H3" s="22"/>
      <c r="I3" s="22"/>
    </row>
    <row r="4" spans="1:12" ht="27.9" customHeight="1">
      <c r="A4" s="44" t="s">
        <v>23</v>
      </c>
      <c r="B4" s="43"/>
      <c r="C4" s="47"/>
      <c r="D4" s="48"/>
      <c r="E4" s="48"/>
      <c r="F4" s="49"/>
      <c r="H4" s="2" t="s">
        <v>36</v>
      </c>
      <c r="K4" s="30">
        <f>IF(Parametri_res!A25=2,K5+4,K5)</f>
        <v>37.475113804004209</v>
      </c>
    </row>
    <row r="5" spans="1:12" ht="27.9" customHeight="1">
      <c r="A5" s="50" t="s">
        <v>14</v>
      </c>
      <c r="B5" s="50"/>
      <c r="C5" s="50"/>
      <c r="D5" s="50"/>
      <c r="E5" s="50"/>
      <c r="F5" s="4"/>
      <c r="H5" s="51" t="s">
        <v>29</v>
      </c>
      <c r="I5" s="51"/>
      <c r="J5" s="51"/>
      <c r="K5" s="30">
        <f>MIN(F15,F13/F16*F15)</f>
        <v>33.475113804004209</v>
      </c>
      <c r="L5" s="27"/>
    </row>
    <row r="6" spans="1:12" ht="27.9" customHeight="1">
      <c r="A6" s="54" t="s">
        <v>24</v>
      </c>
      <c r="B6" s="54"/>
      <c r="C6" s="54"/>
      <c r="D6" s="54"/>
      <c r="E6" s="55"/>
      <c r="F6" s="37">
        <v>7627.07</v>
      </c>
      <c r="H6" s="52" t="s">
        <v>31</v>
      </c>
      <c r="I6" s="52"/>
      <c r="J6" s="52"/>
      <c r="K6" s="30">
        <f>F15-K5</f>
        <v>20.024886195995791</v>
      </c>
    </row>
    <row r="7" spans="1:12" ht="26.1" customHeight="1">
      <c r="A7" s="51" t="s">
        <v>25</v>
      </c>
      <c r="B7" s="51"/>
      <c r="C7" s="51"/>
      <c r="D7" s="51"/>
      <c r="E7" s="56"/>
      <c r="F7" s="29">
        <v>6381.12</v>
      </c>
      <c r="H7" s="52"/>
      <c r="I7" s="52"/>
      <c r="J7" s="52"/>
      <c r="K7" s="32"/>
    </row>
    <row r="8" spans="1:12" ht="31.5" customHeight="1">
      <c r="A8" s="57" t="s">
        <v>35</v>
      </c>
      <c r="B8" s="57"/>
      <c r="C8" s="57"/>
      <c r="D8" s="57"/>
      <c r="E8" s="58"/>
      <c r="F8" s="29"/>
      <c r="H8" s="26"/>
      <c r="I8" s="26"/>
      <c r="J8" s="26"/>
      <c r="K8" s="32"/>
    </row>
    <row r="9" spans="1:12" ht="26.1" customHeight="1">
      <c r="A9" s="51" t="s">
        <v>26</v>
      </c>
      <c r="B9" s="53"/>
      <c r="C9" s="53"/>
      <c r="D9" s="53"/>
      <c r="E9" s="53"/>
      <c r="F9" s="29">
        <v>23117</v>
      </c>
      <c r="H9" s="26"/>
      <c r="I9" s="26"/>
      <c r="J9" s="26"/>
      <c r="K9" s="32"/>
    </row>
    <row r="10" spans="1:12" ht="26.1" customHeight="1">
      <c r="A10" s="51" t="s">
        <v>27</v>
      </c>
      <c r="B10" s="51"/>
      <c r="C10" s="51"/>
      <c r="D10" s="51"/>
      <c r="E10" s="56"/>
      <c r="F10" s="30">
        <f>Parametri_res!$B$2</f>
        <v>1138.3233333333333</v>
      </c>
      <c r="H10" s="51" t="s">
        <v>32</v>
      </c>
      <c r="I10" s="53"/>
      <c r="J10" s="53"/>
      <c r="K10" s="33"/>
    </row>
    <row r="11" spans="1:12" ht="21.75" customHeight="1">
      <c r="A11" s="50" t="s">
        <v>20</v>
      </c>
      <c r="B11" s="50"/>
      <c r="C11" s="50"/>
      <c r="D11" s="50"/>
      <c r="E11" s="50"/>
      <c r="F11" s="30">
        <f>IF(F9&lt;=8500,1955,IF(F9&lt;=28000,(700+(1255*((28000-F9)/19500))),IF(F9&lt;=50000,(700*((50000-F9)/22000)),0)))</f>
        <v>1014.2648717948719</v>
      </c>
      <c r="H11" s="52" t="s">
        <v>33</v>
      </c>
      <c r="I11" s="59"/>
      <c r="J11" s="59"/>
      <c r="K11" s="60">
        <f>(F6-K10)/F6</f>
        <v>1</v>
      </c>
    </row>
    <row r="12" spans="1:12" ht="30" customHeight="1">
      <c r="A12" s="50" t="s">
        <v>21</v>
      </c>
      <c r="B12" s="50"/>
      <c r="C12" s="50"/>
      <c r="D12" s="50"/>
      <c r="E12" s="50"/>
      <c r="F12" s="30">
        <f>+Parametri_res!B38</f>
        <v>4464.9851282051277</v>
      </c>
      <c r="H12" s="59"/>
      <c r="I12" s="59"/>
      <c r="J12" s="59"/>
      <c r="K12" s="61"/>
    </row>
    <row r="13" spans="1:12" ht="27" customHeight="1">
      <c r="A13" s="51" t="s">
        <v>9</v>
      </c>
      <c r="B13" s="51"/>
      <c r="C13" s="51"/>
      <c r="D13" s="51"/>
      <c r="E13" s="56"/>
      <c r="F13" s="30">
        <f>MAX(0,F6*Parametri_res!D18+F7+F8-F10-F12)</f>
        <v>12218.416538461537</v>
      </c>
      <c r="H13" s="52" t="s">
        <v>34</v>
      </c>
      <c r="I13" s="59"/>
      <c r="J13" s="59"/>
      <c r="K13" s="62">
        <f>K6*K11</f>
        <v>20.024886195995791</v>
      </c>
    </row>
    <row r="14" spans="1:12" ht="45" customHeight="1">
      <c r="A14" s="51" t="s">
        <v>10</v>
      </c>
      <c r="B14" s="51"/>
      <c r="C14" s="51"/>
      <c r="D14" s="51"/>
      <c r="E14" s="56"/>
      <c r="F14" s="28">
        <v>365</v>
      </c>
      <c r="H14" s="59"/>
      <c r="I14" s="59"/>
      <c r="J14" s="59"/>
      <c r="K14" s="63"/>
    </row>
    <row r="15" spans="1:12" ht="27.9" customHeight="1">
      <c r="A15" s="51"/>
      <c r="B15" s="51"/>
      <c r="C15" s="51"/>
      <c r="D15" s="51"/>
      <c r="E15" s="51"/>
      <c r="F15" s="31">
        <f>NON_AUTO</f>
        <v>53.5</v>
      </c>
      <c r="K15" s="34"/>
    </row>
    <row r="16" spans="1:12" ht="24.9" customHeight="1">
      <c r="A16" s="51" t="s">
        <v>11</v>
      </c>
      <c r="B16" s="51"/>
      <c r="C16" s="51"/>
      <c r="D16" s="51"/>
      <c r="E16" s="56"/>
      <c r="F16" s="30">
        <f>F14*F15</f>
        <v>19527.5</v>
      </c>
      <c r="K16" s="35"/>
    </row>
    <row r="17" spans="1:6" ht="35.1" customHeight="1">
      <c r="A17" s="51" t="s">
        <v>30</v>
      </c>
      <c r="B17" s="53"/>
      <c r="C17" s="53"/>
      <c r="D17" s="53"/>
      <c r="E17" s="53"/>
      <c r="F17" s="30">
        <f>K5*F14</f>
        <v>12218.416538461537</v>
      </c>
    </row>
  </sheetData>
  <mergeCells count="26">
    <mergeCell ref="A17:E17"/>
    <mergeCell ref="H11:J12"/>
    <mergeCell ref="K11:K12"/>
    <mergeCell ref="H13:J14"/>
    <mergeCell ref="K13:K14"/>
    <mergeCell ref="A15:E15"/>
    <mergeCell ref="A12:E12"/>
    <mergeCell ref="A13:E13"/>
    <mergeCell ref="A14:E14"/>
    <mergeCell ref="A16:E16"/>
    <mergeCell ref="A11:E11"/>
    <mergeCell ref="A6:E6"/>
    <mergeCell ref="A7:E7"/>
    <mergeCell ref="A10:E10"/>
    <mergeCell ref="A9:E9"/>
    <mergeCell ref="A8:E8"/>
    <mergeCell ref="A5:E5"/>
    <mergeCell ref="H5:J5"/>
    <mergeCell ref="H6:J6"/>
    <mergeCell ref="H7:J7"/>
    <mergeCell ref="H10:J10"/>
    <mergeCell ref="A1:B2"/>
    <mergeCell ref="A3:B3"/>
    <mergeCell ref="A4:B4"/>
    <mergeCell ref="C3:F3"/>
    <mergeCell ref="C4:F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4</xdr:row>
                    <xdr:rowOff>68580</xdr:rowOff>
                  </from>
                  <to>
                    <xdr:col>5</xdr:col>
                    <xdr:colOff>716280</xdr:colOff>
                    <xdr:row>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locked="0" defaultSize="0" autoFill="0" autoLine="0" autoPict="0">
                <anchor moveWithCells="1">
                  <from>
                    <xdr:col>0</xdr:col>
                    <xdr:colOff>106680</xdr:colOff>
                    <xdr:row>14</xdr:row>
                    <xdr:rowOff>68580</xdr:rowOff>
                  </from>
                  <to>
                    <xdr:col>4</xdr:col>
                    <xdr:colOff>396240</xdr:colOff>
                    <xdr:row>14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DF52-0494-4529-9B1C-AAC1818483EC}">
  <dimension ref="A1:F38"/>
  <sheetViews>
    <sheetView zoomScale="120" workbookViewId="0">
      <selection activeCell="B39" sqref="B39"/>
    </sheetView>
  </sheetViews>
  <sheetFormatPr defaultColWidth="10.7265625" defaultRowHeight="16.2"/>
  <cols>
    <col min="1" max="1" width="37.90625" style="2" bestFit="1" customWidth="1"/>
    <col min="2" max="2" width="16.6328125" style="2" customWidth="1"/>
    <col min="3" max="3" width="10.7265625" style="2" customWidth="1"/>
    <col min="4" max="4" width="15.7265625" style="2" customWidth="1"/>
    <col min="5" max="5" width="16.36328125" style="1" customWidth="1"/>
    <col min="6" max="6" width="10.7265625" style="1" customWidth="1"/>
    <col min="7" max="16384" width="10.7265625" style="2"/>
  </cols>
  <sheetData>
    <row r="1" spans="1:6">
      <c r="A1" s="2" t="s">
        <v>5</v>
      </c>
      <c r="B1" s="5">
        <v>525.38</v>
      </c>
      <c r="C1" s="6">
        <f>B1*13</f>
        <v>6829.94</v>
      </c>
      <c r="E1" s="2"/>
      <c r="F1" s="2"/>
    </row>
    <row r="2" spans="1:6">
      <c r="A2" s="2" t="s">
        <v>6</v>
      </c>
      <c r="B2" s="3">
        <f>C1/6</f>
        <v>1138.3233333333333</v>
      </c>
      <c r="C2" s="6"/>
      <c r="D2" s="6"/>
      <c r="E2" s="2"/>
      <c r="F2" s="2"/>
    </row>
    <row r="3" spans="1:6">
      <c r="A3" s="2" t="s">
        <v>1</v>
      </c>
      <c r="B3" s="15">
        <v>6.7</v>
      </c>
      <c r="C3" s="16">
        <f>B3*C1</f>
        <v>45760.597999999998</v>
      </c>
      <c r="D3" s="6"/>
      <c r="E3" s="2"/>
      <c r="F3" s="2"/>
    </row>
    <row r="4" spans="1:6">
      <c r="A4" s="2" t="s">
        <v>2</v>
      </c>
      <c r="B4" s="4">
        <v>0</v>
      </c>
      <c r="C4" s="6"/>
      <c r="D4" s="6"/>
      <c r="E4" s="2"/>
      <c r="F4" s="2"/>
    </row>
    <row r="6" spans="1:6">
      <c r="A6" s="2" t="s">
        <v>12</v>
      </c>
      <c r="B6" s="2" t="s">
        <v>8</v>
      </c>
      <c r="E6" s="2"/>
      <c r="F6" s="2"/>
    </row>
    <row r="7" spans="1:6">
      <c r="A7" s="6">
        <v>0</v>
      </c>
      <c r="B7" s="6">
        <v>16000</v>
      </c>
      <c r="E7" s="2"/>
      <c r="F7" s="2"/>
    </row>
    <row r="8" spans="1:6">
      <c r="A8" s="6">
        <v>20001</v>
      </c>
      <c r="B8" s="6">
        <v>7500</v>
      </c>
      <c r="E8" s="2"/>
      <c r="F8" s="2"/>
    </row>
    <row r="9" spans="1:6">
      <c r="A9" s="6">
        <v>30001</v>
      </c>
      <c r="B9" s="6">
        <v>3500</v>
      </c>
      <c r="E9" s="2"/>
      <c r="F9" s="2"/>
    </row>
    <row r="10" spans="1:6">
      <c r="A10" s="6">
        <v>39909.22</v>
      </c>
      <c r="B10" s="6">
        <v>0</v>
      </c>
      <c r="E10" s="2"/>
      <c r="F10" s="2"/>
    </row>
    <row r="12" spans="1:6">
      <c r="A12" s="2" t="s">
        <v>0</v>
      </c>
      <c r="B12" s="7">
        <v>0.05</v>
      </c>
      <c r="D12" s="36"/>
      <c r="E12" s="36"/>
      <c r="F12" s="36"/>
    </row>
    <row r="13" spans="1:6" ht="24" customHeight="1">
      <c r="A13" s="2" t="s">
        <v>13</v>
      </c>
      <c r="B13" s="7">
        <v>1</v>
      </c>
      <c r="D13" s="36"/>
      <c r="E13" s="36"/>
      <c r="F13" s="36"/>
    </row>
    <row r="14" spans="1:6" ht="26.1" customHeight="1">
      <c r="A14" s="2" t="s">
        <v>7</v>
      </c>
      <c r="B14" s="21">
        <v>53.5</v>
      </c>
      <c r="D14" s="36"/>
      <c r="E14" s="36"/>
      <c r="F14" s="36"/>
    </row>
    <row r="15" spans="1:6" ht="26.1" customHeight="1">
      <c r="A15" s="2" t="s">
        <v>3</v>
      </c>
      <c r="B15" s="8">
        <f>Perc_min*retta</f>
        <v>2.6750000000000003</v>
      </c>
      <c r="D15" s="36"/>
      <c r="E15" s="36"/>
      <c r="F15" s="36"/>
    </row>
    <row r="16" spans="1:6">
      <c r="A16" s="2" t="s">
        <v>4</v>
      </c>
      <c r="B16" s="8">
        <f>Perc_max*retta</f>
        <v>53.5</v>
      </c>
      <c r="D16" s="36"/>
      <c r="E16" s="36"/>
      <c r="F16" s="36"/>
    </row>
    <row r="18" spans="1:4">
      <c r="A18" s="9" t="s">
        <v>15</v>
      </c>
      <c r="B18" s="9" t="b">
        <v>1</v>
      </c>
      <c r="C18" s="9">
        <f>IF(B18=TRUE,1,0)</f>
        <v>1</v>
      </c>
      <c r="D18" s="2">
        <f>IF(C18=0,1,1.5)</f>
        <v>1.5</v>
      </c>
    </row>
    <row r="20" spans="1:4">
      <c r="A20" s="2" t="s">
        <v>17</v>
      </c>
      <c r="B20" s="18">
        <v>0</v>
      </c>
    </row>
    <row r="22" spans="1:4">
      <c r="A22" s="19" t="s">
        <v>37</v>
      </c>
      <c r="B22" s="20">
        <v>61.3</v>
      </c>
      <c r="C22" s="24">
        <v>51</v>
      </c>
    </row>
    <row r="23" spans="1:4">
      <c r="A23" s="19" t="s">
        <v>38</v>
      </c>
      <c r="B23" s="20">
        <v>53.5</v>
      </c>
      <c r="C23" s="24">
        <v>51</v>
      </c>
    </row>
    <row r="25" spans="1:4">
      <c r="A25" s="15">
        <v>2</v>
      </c>
      <c r="B25" s="15">
        <f>INDEX(A22:B23,A25,2)</f>
        <v>53.5</v>
      </c>
      <c r="C25" s="2">
        <f>INDEX(A22:C23,A25,3)</f>
        <v>51</v>
      </c>
    </row>
    <row r="27" spans="1:4">
      <c r="A27" s="2" t="s">
        <v>18</v>
      </c>
      <c r="B27" s="2" t="s">
        <v>19</v>
      </c>
    </row>
    <row r="28" spans="1:4">
      <c r="A28" s="2">
        <v>0</v>
      </c>
      <c r="B28" s="2">
        <v>0.23</v>
      </c>
    </row>
    <row r="29" spans="1:4">
      <c r="A29" s="2">
        <v>28000</v>
      </c>
      <c r="B29" s="2">
        <v>0.25</v>
      </c>
    </row>
    <row r="30" spans="1:4">
      <c r="A30" s="2">
        <v>50000</v>
      </c>
    </row>
    <row r="31" spans="1:4">
      <c r="B31" s="2">
        <v>3450</v>
      </c>
    </row>
    <row r="32" spans="1:4">
      <c r="A32" s="2" t="s">
        <v>18</v>
      </c>
      <c r="B32" s="2" t="s">
        <v>20</v>
      </c>
    </row>
    <row r="33" spans="1:2">
      <c r="A33" s="2">
        <v>0</v>
      </c>
      <c r="B33" s="2">
        <v>1995</v>
      </c>
    </row>
    <row r="34" spans="1:2">
      <c r="A34" s="2">
        <v>8500</v>
      </c>
      <c r="B34" s="2">
        <v>1297</v>
      </c>
    </row>
    <row r="35" spans="1:2">
      <c r="A35" s="2">
        <v>28000</v>
      </c>
      <c r="B35" s="2">
        <v>1297</v>
      </c>
    </row>
    <row r="36" spans="1:2">
      <c r="A36" s="2">
        <v>50000</v>
      </c>
    </row>
    <row r="38" spans="1:2">
      <c r="A38" s="2" t="s">
        <v>28</v>
      </c>
      <c r="B38" s="27">
        <f>IF(Modello_valutazione_res!F9&lt;A34,0,IF(Modello_valutazione_res!F9&lt;A35,(B29*(Modello_valutazione_res!F9)-300)-Modello_valutazione_res!F11))</f>
        <v>4464.9851282051277</v>
      </c>
    </row>
  </sheetData>
  <sheetProtection formatCells="0" formatColumns="0" formatRows="0" insertColumns="0" insertRows="0" insertHyperlinks="0" deleteColumns="0" deleteRows="0" selectLockedCells="1" sort="0" autoFilter="0" pivotTables="0"/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14</vt:i4>
      </vt:variant>
    </vt:vector>
  </HeadingPairs>
  <TitlesOfParts>
    <vt:vector size="16" baseType="lpstr">
      <vt:lpstr>Modello_valutazione_res</vt:lpstr>
      <vt:lpstr>Parametri_res</vt:lpstr>
      <vt:lpstr>altro_comp</vt:lpstr>
      <vt:lpstr>det_affitto</vt:lpstr>
      <vt:lpstr>fran_imm</vt:lpstr>
      <vt:lpstr>fran_mob</vt:lpstr>
      <vt:lpstr>ISEEinf_res</vt:lpstr>
      <vt:lpstr>ISEEsup_res</vt:lpstr>
      <vt:lpstr>NON_AUTO</vt:lpstr>
      <vt:lpstr>Perc_max</vt:lpstr>
      <vt:lpstr>Perc_min</vt:lpstr>
      <vt:lpstr>quota_garantita</vt:lpstr>
      <vt:lpstr>rendita</vt:lpstr>
      <vt:lpstr>retta</vt:lpstr>
      <vt:lpstr>salva</vt:lpstr>
      <vt:lpstr>val_pat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Goatelli</dc:creator>
  <cp:lastModifiedBy>Rosetta Campilongo</cp:lastModifiedBy>
  <cp:lastPrinted>2022-12-02T10:35:50Z</cp:lastPrinted>
  <dcterms:created xsi:type="dcterms:W3CDTF">2009-08-03T07:15:12Z</dcterms:created>
  <dcterms:modified xsi:type="dcterms:W3CDTF">2024-07-29T10:08:39Z</dcterms:modified>
</cp:coreProperties>
</file>